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7880" windowHeight="13740"/>
  </bookViews>
  <sheets>
    <sheet name="EFH" sheetId="12" r:id="rId1"/>
  </sheets>
  <calcPr calcId="145621"/>
</workbook>
</file>

<file path=xl/calcChain.xml><?xml version="1.0" encoding="utf-8"?>
<calcChain xmlns="http://schemas.openxmlformats.org/spreadsheetml/2006/main">
  <c r="F24" i="12" l="1"/>
  <c r="F11" i="12"/>
  <c r="F9" i="12"/>
  <c r="F8" i="12"/>
  <c r="F51" i="12" l="1"/>
  <c r="E51" i="12"/>
  <c r="F57" i="12"/>
  <c r="F54" i="12"/>
  <c r="F41" i="12"/>
  <c r="F39" i="12"/>
  <c r="F28" i="12"/>
  <c r="F22" i="12"/>
  <c r="F25" i="12" s="1"/>
  <c r="F31" i="12" l="1"/>
  <c r="F46" i="12"/>
  <c r="F48" i="12" s="1"/>
  <c r="F52" i="12" s="1"/>
  <c r="F58" i="12" s="1"/>
  <c r="F68" i="12" s="1"/>
  <c r="F33" i="12"/>
  <c r="F34" i="12" s="1"/>
  <c r="F35" i="12" s="1"/>
  <c r="F42" i="12" s="1"/>
  <c r="F61" i="12" s="1"/>
  <c r="F66" i="12"/>
  <c r="F72" i="12"/>
  <c r="E39" i="12"/>
  <c r="F62" i="12" l="1"/>
  <c r="F63" i="12" s="1"/>
  <c r="F67" i="12"/>
  <c r="F73" i="12" s="1"/>
  <c r="F74" i="12"/>
  <c r="E57" i="12"/>
  <c r="E54" i="12"/>
  <c r="E41" i="12"/>
  <c r="E28" i="12"/>
  <c r="E11" i="12"/>
  <c r="E22" i="12" s="1"/>
  <c r="E25" i="12" s="1"/>
  <c r="E31" i="12" l="1"/>
  <c r="E46" i="12"/>
  <c r="E48" i="12" s="1"/>
  <c r="E52" i="12" s="1"/>
  <c r="E58" i="12" s="1"/>
  <c r="E62" i="12" s="1"/>
  <c r="E33" i="12"/>
  <c r="F75" i="12"/>
  <c r="F84" i="12" s="1"/>
  <c r="F69" i="12"/>
  <c r="E72" i="12"/>
  <c r="E66" i="12"/>
  <c r="E34" i="12" l="1"/>
  <c r="E35" i="12" s="1"/>
  <c r="E42" i="12" s="1"/>
  <c r="E67" i="12" s="1"/>
  <c r="E73" i="12" s="1"/>
  <c r="E68" i="12"/>
  <c r="E74" i="12" s="1"/>
  <c r="E61" i="12" l="1"/>
  <c r="E63" i="12" s="1"/>
  <c r="E69" i="12"/>
  <c r="E75" i="12"/>
  <c r="E84" i="12" s="1"/>
</calcChain>
</file>

<file path=xl/comments1.xml><?xml version="1.0" encoding="utf-8"?>
<comments xmlns="http://schemas.openxmlformats.org/spreadsheetml/2006/main">
  <authors>
    <author>Andreas Greml</author>
  </authors>
  <commentList>
    <comment ref="E11" authorId="0">
      <text>
        <r>
          <rPr>
            <b/>
            <sz val="9"/>
            <color indexed="81"/>
            <rFont val="Tahoma"/>
            <family val="2"/>
          </rPr>
          <t>1-2 Personen 85 m²
3 Personen 95 m²
4 oder mehr Personen 110 m²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1" authorId="0">
      <text>
        <r>
          <rPr>
            <b/>
            <sz val="9"/>
            <color indexed="81"/>
            <rFont val="Tahoma"/>
            <family val="2"/>
          </rPr>
          <t>1-2 Personen 85 m²
3 Personen 95 m²
4 oder mehr Personen 110 m²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2" authorId="0">
      <text>
        <r>
          <rPr>
            <b/>
            <sz val="9"/>
            <color indexed="81"/>
            <rFont val="Tahoma"/>
            <family val="2"/>
          </rPr>
          <t>Ohne EWT 8.000 - 12.000
Mit EWT 10.000 - 14.000</t>
        </r>
      </text>
    </comment>
    <comment ref="F12" authorId="0">
      <text>
        <r>
          <rPr>
            <b/>
            <sz val="9"/>
            <color indexed="81"/>
            <rFont val="Tahoma"/>
            <family val="2"/>
          </rPr>
          <t>Ohne EWT 8.000 - 12.000
Mit EWT 10.000 - 14.000</t>
        </r>
      </text>
    </comment>
    <comment ref="E15" authorId="0">
      <text>
        <r>
          <rPr>
            <b/>
            <sz val="9"/>
            <color indexed="81"/>
            <rFont val="Tahoma"/>
            <family val="2"/>
          </rPr>
          <t>Abhängig von HWB mit und ohne Komfortlüftung Unterschied meist 2 Punkte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" authorId="0">
      <text>
        <r>
          <rPr>
            <b/>
            <sz val="9"/>
            <color indexed="81"/>
            <rFont val="Tahoma"/>
            <family val="2"/>
          </rPr>
          <t>Abhängig von HWB mit und ohne Komfortlüftung Unterschied meist 2 Punkte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7" authorId="0">
      <text>
        <r>
          <rPr>
            <sz val="9"/>
            <color indexed="81"/>
            <rFont val="Tahoma"/>
            <family val="2"/>
          </rPr>
          <t xml:space="preserve">Ca. € 200 pro Lüfter (inkl. Elektroinstllation)
</t>
        </r>
      </text>
    </comment>
    <comment ref="F17" authorId="0">
      <text>
        <r>
          <rPr>
            <sz val="9"/>
            <color indexed="81"/>
            <rFont val="Tahoma"/>
            <family val="2"/>
          </rPr>
          <t xml:space="preserve">Ca. € 200 pro Lüfter (inkl. Elektroinstllation)
</t>
        </r>
      </text>
    </comment>
    <comment ref="E18" authorId="0">
      <text>
        <r>
          <rPr>
            <sz val="9"/>
            <color indexed="81"/>
            <rFont val="Tahoma"/>
            <family val="2"/>
          </rPr>
          <t xml:space="preserve">Kein Druchbruch der Wand bzw. keine Abluftleitung zum Druchbruch
</t>
        </r>
      </text>
    </comment>
    <comment ref="F18" authorId="0">
      <text>
        <r>
          <rPr>
            <sz val="9"/>
            <color indexed="81"/>
            <rFont val="Tahoma"/>
            <family val="2"/>
          </rPr>
          <t xml:space="preserve">Kein Druchbruch der Wand bzw. keine Abluftleitung zum Druchbruch
</t>
        </r>
      </text>
    </comment>
    <comment ref="E19" authorId="0">
      <text>
        <r>
          <rPr>
            <sz val="9"/>
            <color indexed="81"/>
            <rFont val="Tahoma"/>
            <family val="2"/>
          </rPr>
          <t xml:space="preserve">Bei Wärmepumpe meist nächst kleiner Einheit wählbar
</t>
        </r>
      </text>
    </comment>
    <comment ref="F19" authorId="0">
      <text>
        <r>
          <rPr>
            <sz val="9"/>
            <color indexed="81"/>
            <rFont val="Tahoma"/>
            <family val="2"/>
          </rPr>
          <t xml:space="preserve">Bei Wärmepumpe meist nächst kleiner Einheit wählbar
</t>
        </r>
      </text>
    </comment>
    <comment ref="E20" authorId="0">
      <text>
        <r>
          <rPr>
            <sz val="9"/>
            <color indexed="81"/>
            <rFont val="Tahoma"/>
            <family val="2"/>
          </rPr>
          <t xml:space="preserve">Geringere Auslegung der Heizflächen ca. € 200
</t>
        </r>
      </text>
    </comment>
    <comment ref="F20" authorId="0">
      <text>
        <r>
          <rPr>
            <sz val="9"/>
            <color indexed="81"/>
            <rFont val="Tahoma"/>
            <family val="2"/>
          </rPr>
          <t xml:space="preserve">Geringere Auslegung der Heizflächen ca. € 200
</t>
        </r>
      </text>
    </comment>
    <comment ref="E25" authorId="0">
      <text>
        <r>
          <rPr>
            <sz val="9"/>
            <color indexed="81"/>
            <rFont val="Tahoma"/>
            <family val="2"/>
          </rPr>
          <t xml:space="preserve">Zinsen und Inflation werden als in etwa gleich angeetzt.
</t>
        </r>
      </text>
    </comment>
    <comment ref="F25" authorId="0">
      <text>
        <r>
          <rPr>
            <sz val="9"/>
            <color indexed="81"/>
            <rFont val="Tahoma"/>
            <family val="2"/>
          </rPr>
          <t xml:space="preserve">Zinsen und Inflation werden als in etwa gleich angeetzt.
</t>
        </r>
      </text>
    </comment>
    <comment ref="E30" authorId="0">
      <text>
        <r>
          <rPr>
            <b/>
            <sz val="9"/>
            <color indexed="81"/>
            <rFont val="Tahoma"/>
            <family val="2"/>
          </rPr>
          <t>EFH:
sehr niedrig = 0,2
niedrig = 0,25 
durchscnittlich = 0,35
hoch = 0,40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0" authorId="0">
      <text>
        <r>
          <rPr>
            <b/>
            <sz val="9"/>
            <color indexed="81"/>
            <rFont val="Tahoma"/>
            <family val="2"/>
          </rPr>
          <t>EFH:
sehr niedrig = 0,2
niedrig = 0,25 
durchscnittlich = 0,35
hoch = 0,40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2" authorId="0">
      <text>
        <r>
          <rPr>
            <b/>
            <sz val="9"/>
            <color indexed="81"/>
            <rFont val="Tahoma"/>
            <family val="2"/>
          </rPr>
          <t>Bei EWT sind die Stromkosten in der Gesamtanlage enthalten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2" authorId="0">
      <text>
        <r>
          <rPr>
            <b/>
            <sz val="9"/>
            <color indexed="81"/>
            <rFont val="Tahoma"/>
            <family val="2"/>
          </rPr>
          <t>Bei EWT sind die Stromkosten in der Gesamtanlage enthalten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3" authorId="0">
      <text>
        <r>
          <rPr>
            <sz val="9"/>
            <color indexed="81"/>
            <rFont val="Tahoma"/>
            <family val="2"/>
          </rPr>
          <t xml:space="preserve">Berechnet mit 1 kWh/(m³/h) (zweistufig)
Enstufig wäre ca. 1,5 kWh/(m³/h)
Sole 0,1 kWh/(m³/h)
</t>
        </r>
      </text>
    </comment>
    <comment ref="F33" authorId="0">
      <text>
        <r>
          <rPr>
            <sz val="9"/>
            <color indexed="81"/>
            <rFont val="Tahoma"/>
            <family val="2"/>
          </rPr>
          <t>Berechnet mit 1 kWh/(m³/h) (zweistufig)
Enstufig wäre ca. 1,5 kWh/(m³/h)
Sole 0,1 kWh/(m³/h)</t>
        </r>
      </text>
    </comment>
    <comment ref="E36" authorId="0">
      <text>
        <r>
          <rPr>
            <b/>
            <sz val="9"/>
            <color indexed="81"/>
            <rFont val="Tahoma"/>
            <family val="2"/>
          </rPr>
          <t>Miest zwischen 30 und 100 €/Jahr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6" authorId="0">
      <text>
        <r>
          <rPr>
            <b/>
            <sz val="9"/>
            <color indexed="81"/>
            <rFont val="Tahoma"/>
            <family val="2"/>
          </rPr>
          <t>Miest zwischen 30 und 100 €/Jahr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7" authorId="0">
      <text>
        <r>
          <rPr>
            <sz val="9"/>
            <color indexed="81"/>
            <rFont val="Tahoma"/>
            <family val="2"/>
          </rPr>
          <t xml:space="preserve">Bei Service durch Installateur mit allen anderen Gewerken (Heizung, Solar,…) zusätzlich ca. eine Std.
</t>
        </r>
      </text>
    </comment>
    <comment ref="F37" authorId="0">
      <text>
        <r>
          <rPr>
            <sz val="9"/>
            <color indexed="81"/>
            <rFont val="Tahoma"/>
            <family val="2"/>
          </rPr>
          <t xml:space="preserve">Bei Service durch Installateur mit allen anderen Gewerken (Heizung, Solar,…) zusätzlich ca. eine Std.
</t>
        </r>
      </text>
    </comment>
    <comment ref="E38" authorId="0">
      <text>
        <r>
          <rPr>
            <sz val="9"/>
            <color indexed="81"/>
            <rFont val="Tahoma"/>
            <family val="2"/>
          </rPr>
          <t xml:space="preserve">Maximal Tageswerk für 2 Personen d.h. 16 Std. (a. € 40,--) + Anfahrt
</t>
        </r>
      </text>
    </comment>
    <comment ref="F38" authorId="0">
      <text>
        <r>
          <rPr>
            <sz val="9"/>
            <color indexed="81"/>
            <rFont val="Tahoma"/>
            <family val="2"/>
          </rPr>
          <t xml:space="preserve">Maximal Tageswerk für 2 Personen d.h. 16 Std. (a. € 40,--) + Anfahrt
</t>
        </r>
      </text>
    </comment>
    <comment ref="E40" authorId="0">
      <text>
        <r>
          <rPr>
            <b/>
            <sz val="9"/>
            <color indexed="81"/>
            <rFont val="Tahoma"/>
            <family val="2"/>
          </rPr>
          <t xml:space="preserve">Meist sind bis auf den Wechsel der Lüftermotoren in ca. 15 Jahren keine Instanhaltungsarbeiten notwendig.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0" authorId="0">
      <text>
        <r>
          <rPr>
            <b/>
            <sz val="9"/>
            <color indexed="81"/>
            <rFont val="Tahoma"/>
            <family val="2"/>
          </rPr>
          <t xml:space="preserve">Meist sind bis auf den Wechsel der Lüftermotoren in ca. 15 Jahren keine Instanhaltungsarbeiten notwendig.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3" authorId="0">
      <text>
        <r>
          <rPr>
            <b/>
            <sz val="9"/>
            <color indexed="81"/>
            <rFont val="Tahoma"/>
            <family val="2"/>
          </rPr>
          <t>ca. 1,5 €/m² und Jahr (Studie Thaler)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3" authorId="0">
      <text>
        <r>
          <rPr>
            <b/>
            <sz val="9"/>
            <color indexed="81"/>
            <rFont val="Tahoma"/>
            <family val="2"/>
          </rPr>
          <t>ca. 1,5 €/m² und Jahr (Studie Thaler)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78" authorId="0">
      <text>
        <r>
          <rPr>
            <sz val="9"/>
            <color indexed="81"/>
            <rFont val="Tahoma"/>
            <family val="2"/>
          </rPr>
          <t xml:space="preserve">Meist sogar höher als die Investion, da eine Nachrüstugn mit erheblichen Mehraufwand verbunden ist.
</t>
        </r>
      </text>
    </comment>
    <comment ref="F78" authorId="0">
      <text>
        <r>
          <rPr>
            <sz val="9"/>
            <color indexed="81"/>
            <rFont val="Tahoma"/>
            <family val="2"/>
          </rPr>
          <t xml:space="preserve">Meist sogar höher als die Investion, da eine Nachrüstugn mit erheblichen Mehraufwand verbunden ist.
</t>
        </r>
      </text>
    </comment>
    <comment ref="E79" authorId="0">
      <text>
        <r>
          <rPr>
            <sz val="9"/>
            <color indexed="81"/>
            <rFont val="Tahoma"/>
            <family val="2"/>
          </rPr>
          <t xml:space="preserve">Studien in mechanisch belüfteten Wohnungen zeigen, dass die Raumluftqualität durch den kontinuierlichen Luftaustausch und die hochwertige Filterung der Außenluft deutlich gegenüber Wohnungen mit aus¬schließlicher Fensterlüftung verbessert wird – man ist weniger gesundheits¬schädlichem Feinstaub, Pollen und Schimmelpilzsporen ausgesetzt. Auch die Konzentrationen flüchtiger Stoffe wie Lösungsmittel und Formaldehyd sind im Schnitt in mechanisch belüfteten Gebäuden deutlich geringer.
</t>
        </r>
      </text>
    </comment>
    <comment ref="F79" authorId="0">
      <text>
        <r>
          <rPr>
            <sz val="9"/>
            <color indexed="81"/>
            <rFont val="Tahoma"/>
            <family val="2"/>
          </rPr>
          <t xml:space="preserve">Studien in mechanisch belüfteten Wohnungen zeigen, dass die Raumluftqualität durch den kontinuierlichen Luftaustausch und die hochwertige Filterung der Außenluft deutlich gegenüber Wohnungen mit aus¬schließlicher Fensterlüftung verbessert wird – man ist weniger gesundheits¬schädlichem Feinstaub, Pollen und Schimmelpilzsporen ausgesetzt. Auch die Konzentrationen flüchtiger Stoffe wie Lösungsmittel und Formaldehyd sind im Schnitt in mechanisch belüfteten Gebäuden deutlich geringer.
</t>
        </r>
      </text>
    </comment>
    <comment ref="E80" authorId="0">
      <text>
        <r>
          <rPr>
            <sz val="9"/>
            <color indexed="81"/>
            <rFont val="Tahoma"/>
            <family val="2"/>
          </rPr>
          <t>Friede ist unbezahlbar</t>
        </r>
      </text>
    </comment>
    <comment ref="F80" authorId="0">
      <text>
        <r>
          <rPr>
            <sz val="9"/>
            <color indexed="81"/>
            <rFont val="Tahoma"/>
            <family val="2"/>
          </rPr>
          <t>Friede ist unbezahlbar</t>
        </r>
      </text>
    </comment>
    <comment ref="E81" authorId="0">
      <text>
        <r>
          <rPr>
            <sz val="9"/>
            <color indexed="81"/>
            <rFont val="Tahoma"/>
            <family val="2"/>
          </rPr>
          <t xml:space="preserve">Gute Luftqualität ibeim Schlaf trägt zur besseren Erholung des Körpers bei
</t>
        </r>
      </text>
    </comment>
    <comment ref="F81" authorId="0">
      <text>
        <r>
          <rPr>
            <sz val="9"/>
            <color indexed="81"/>
            <rFont val="Tahoma"/>
            <family val="2"/>
          </rPr>
          <t xml:space="preserve">Gute Luftqualität ibeim Schlaf trägt zur besseren Erholung des Körpers bei
</t>
        </r>
      </text>
    </comment>
    <comment ref="E82" authorId="0">
      <text>
        <r>
          <rPr>
            <sz val="9"/>
            <color indexed="81"/>
            <rFont val="Tahoma"/>
            <family val="2"/>
          </rPr>
          <t xml:space="preserve">Normalerweise 5-10% bessere Leistungswerte bei besserer Luftqualität
</t>
        </r>
      </text>
    </comment>
    <comment ref="F82" authorId="0">
      <text>
        <r>
          <rPr>
            <sz val="9"/>
            <color indexed="81"/>
            <rFont val="Tahoma"/>
            <family val="2"/>
          </rPr>
          <t xml:space="preserve">Normalerweise 5-10% bessere Leistungswerte bei besserer Luftqualität
</t>
        </r>
      </text>
    </comment>
    <comment ref="E83" authorId="0">
      <text>
        <r>
          <rPr>
            <sz val="9"/>
            <color indexed="81"/>
            <rFont val="Tahoma"/>
            <family val="2"/>
          </rPr>
          <t xml:space="preserve">Genauso wie heute ein Gebäude ohne komfortable Heizung schwer ermietbar ist wird erwartet, dass dies auch auf Gebäude ohne komfortable Lüftung zutrifft.
</t>
        </r>
      </text>
    </comment>
    <comment ref="F83" authorId="0">
      <text>
        <r>
          <rPr>
            <sz val="9"/>
            <color indexed="81"/>
            <rFont val="Tahoma"/>
            <family val="2"/>
          </rPr>
          <t xml:space="preserve">Genauso wie heute ein Gebäude ohne komfortable Heizung schwer vermietbar ist wird erwartet, dass dies in 20 Jahren auch auf Gebäude ohne komfortable Lüftung zutrifft.
</t>
        </r>
      </text>
    </comment>
  </commentList>
</comments>
</file>

<file path=xl/sharedStrings.xml><?xml version="1.0" encoding="utf-8"?>
<sst xmlns="http://schemas.openxmlformats.org/spreadsheetml/2006/main" count="161" uniqueCount="97">
  <si>
    <t>Einsparung Wärmekosten</t>
  </si>
  <si>
    <t>€/kWh</t>
  </si>
  <si>
    <t>kWh/a</t>
  </si>
  <si>
    <t>€/a</t>
  </si>
  <si>
    <t>Stk.</t>
  </si>
  <si>
    <t>m²</t>
  </si>
  <si>
    <t>Stromkosten p.a</t>
  </si>
  <si>
    <t>Instandhaltung p.a.</t>
  </si>
  <si>
    <t>€/m² u. P.</t>
  </si>
  <si>
    <t>Punkte</t>
  </si>
  <si>
    <t>Investitionskosten pro Wohnung und Jahr:</t>
  </si>
  <si>
    <t>Betriebskosten pro Jahr</t>
  </si>
  <si>
    <t>€/m²a</t>
  </si>
  <si>
    <t>€/Whg a</t>
  </si>
  <si>
    <t>%</t>
  </si>
  <si>
    <t>Betriebskosten pro Wohnung und Jahr:</t>
  </si>
  <si>
    <t>Einsparung Betriebskosten pro m² NF und Jahr:</t>
  </si>
  <si>
    <t>Strompreis pro kWh</t>
  </si>
  <si>
    <t>Vorteil Produktivität (z.B. Lernen)</t>
  </si>
  <si>
    <t>Kosten Filter</t>
  </si>
  <si>
    <t>W/(m³/h)</t>
  </si>
  <si>
    <t>Jahre</t>
  </si>
  <si>
    <t>Investitionskosten inkl. Förderung</t>
  </si>
  <si>
    <t>Betriebskosten</t>
  </si>
  <si>
    <t>Einsparungen</t>
  </si>
  <si>
    <t>Nutzfläche EFH</t>
  </si>
  <si>
    <t>Investitionskosten inkl. USt.</t>
  </si>
  <si>
    <t>€</t>
  </si>
  <si>
    <t>Förderung pro Punkt</t>
  </si>
  <si>
    <t>Punkte aus Niedrigenergiehausförderung</t>
  </si>
  <si>
    <t>Förderfähige Nutzfläche</t>
  </si>
  <si>
    <t>Förderung Gesamt</t>
  </si>
  <si>
    <t>Investionskosten inkl. Förderung</t>
  </si>
  <si>
    <t>Einsparung Wärmeerzeuger (Heizlast)</t>
  </si>
  <si>
    <t>Einsparung Wärmeabgabe (Heizlast)</t>
  </si>
  <si>
    <t>Sonstige Einsparung</t>
  </si>
  <si>
    <t>Punkte aus Verbesserung des HWB</t>
  </si>
  <si>
    <t>Einsparung und WC- und Badlüfter (entfallen)</t>
  </si>
  <si>
    <t>Min/Tag</t>
  </si>
  <si>
    <t>€/h</t>
  </si>
  <si>
    <t>Stundensatz fürs Lüften</t>
  </si>
  <si>
    <t>Anzahl Personen</t>
  </si>
  <si>
    <t>m³/h</t>
  </si>
  <si>
    <t>Durchschnittliche Luftmenge Betrieb</t>
  </si>
  <si>
    <t>Strombedarf gesamt</t>
  </si>
  <si>
    <t>Ja</t>
  </si>
  <si>
    <t>€/ a</t>
  </si>
  <si>
    <t>Einsparung eigene Zeit für Lüften (200 Tage)</t>
  </si>
  <si>
    <t>Tägliche Einsparung Zeit fürs Lüften</t>
  </si>
  <si>
    <t>Gesamtkostenbilanz pro Jahr</t>
  </si>
  <si>
    <t>Investitionskosten inkl. Förderung pro Jahr</t>
  </si>
  <si>
    <t>Gesamtkostenbilanz über Lebensdauer</t>
  </si>
  <si>
    <t>€/Reinig.</t>
  </si>
  <si>
    <t>Reinigungskosten nach 10  Jahren</t>
  </si>
  <si>
    <t>Reinigungskosten umgerechnet pro Jahr</t>
  </si>
  <si>
    <t>Nein</t>
  </si>
  <si>
    <t>Elektrischer Frostschutz (Ja oder Nein eintragen)</t>
  </si>
  <si>
    <t>Einsparung Gesamt pro Jahr</t>
  </si>
  <si>
    <t>Eine Komfortlüftung lässt sich von wirtschaftlich "uninteressant" bis "hochrentabel" darstellen - es kommt nur darauf an was man alles berücksichtigt!</t>
  </si>
  <si>
    <t>Frische gesunde Luft sollte aber keine reine Frage der Wirtschaftlicheit, sondern eine Selbstverständlichkeit sein - sow wie angenehm temperierte Räume!</t>
  </si>
  <si>
    <t>Vorteil besserer Schlaf</t>
  </si>
  <si>
    <t>Vorteil allgemeine Gesundheit</t>
  </si>
  <si>
    <t>Keine Diskussion ob Fenster offen oder geschlossen</t>
  </si>
  <si>
    <t>Nicht eingerechnet (Schätzen sie den Wert für sich ab)</t>
  </si>
  <si>
    <t>Förderwürdig (Ja oder Nein eintragen)</t>
  </si>
  <si>
    <t>Betriebskostenbilanz pro Jahr (positiver Wert = Einsparung)</t>
  </si>
  <si>
    <t>Gesamtkostenbilanz über Lebensdauer (pos. Wert = Einsparung)</t>
  </si>
  <si>
    <t>Gesamtkostenbilanz über Lebensdauer (pos .Wert = Einsparung)</t>
  </si>
  <si>
    <t>Gesamtkostenbilanz pro Jahr (positiver Wert = Einsparung)</t>
  </si>
  <si>
    <t>Optimistisch</t>
  </si>
  <si>
    <t>Pessimistisch</t>
  </si>
  <si>
    <t>Investitionskosten umgerechnet pro Jahr ND (statisch)</t>
  </si>
  <si>
    <t>Strombedarf Ventilatoren und EWT (Ganzjahresbetrieb)</t>
  </si>
  <si>
    <t>spezifischer Strombedarf Betrieb (Ventilatoren + EWT)</t>
  </si>
  <si>
    <t>€/LD</t>
  </si>
  <si>
    <t>Erhöhter Gebäudewert (Verkauf nach Nutzungsdauer)</t>
  </si>
  <si>
    <t>Bessere Vermietbarkeit in der Lebensdauer</t>
  </si>
  <si>
    <t>(Statisch - ohne Zinsen und Energiepreissteigerungen)</t>
  </si>
  <si>
    <t>Nutzungsdauer bzw. Betrachtungszeitraum</t>
  </si>
  <si>
    <t>Wartungskosten/Filtertausch</t>
  </si>
  <si>
    <t>Instanhaltungsprozentsatz der Investitionskosten</t>
  </si>
  <si>
    <t>Wärmepreis pro kWh Endenergie</t>
  </si>
  <si>
    <t>Wirkungsgrad Wärmebereitstellung (z.B. lt. Energieausweis)</t>
  </si>
  <si>
    <t>Wärmepreis inkl. Wirkungsgrad</t>
  </si>
  <si>
    <t>Einsparung vermiedener Schimmelbeseitigung Whg</t>
  </si>
  <si>
    <t>Einsparung vermiedener Schimmelbeseitigung pro m²</t>
  </si>
  <si>
    <t>Heizgradtage</t>
  </si>
  <si>
    <t>Kd</t>
  </si>
  <si>
    <t>Wärmerückgewinnung Lüftungsgerät</t>
  </si>
  <si>
    <t>Einsparung an Lüftungsverlusten der vom Gerät gelieferten Luftmenge</t>
  </si>
  <si>
    <t>Lüftungsverluste bei der vom Gerät geförderten Luftmenge ohne WRG</t>
  </si>
  <si>
    <t>Betriebskostenbilanz pro  Jahr:</t>
  </si>
  <si>
    <t>Einsparung Dunstabzug nach Außen (Öffnung entfällt)</t>
  </si>
  <si>
    <t>Strombedarf Frostschutz (Heizregister bzw. Solepumpe)</t>
  </si>
  <si>
    <t xml:space="preserve">Komfortlüftung - Lebenzyklusrechner </t>
  </si>
  <si>
    <t xml:space="preserve">Diese Information wurde nach bestem Wissen und Gewissen zusammengestellt. </t>
  </si>
  <si>
    <t>Eine Haftung jeglicher Art kann jedoch nicht übernommen bzw. abgeleitet werden.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</si>
</sst>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B05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5" xfId="0" applyBorder="1"/>
    <xf numFmtId="0" fontId="0" fillId="0" borderId="17" xfId="0" applyBorder="1" applyAlignment="1">
      <alignment horizontal="center"/>
    </xf>
    <xf numFmtId="1" fontId="0" fillId="0" borderId="12" xfId="0" applyNumberFormat="1" applyBorder="1" applyAlignment="1">
      <alignment horizontal="center"/>
    </xf>
    <xf numFmtId="0" fontId="0" fillId="0" borderId="4" xfId="0" applyFont="1" applyBorder="1"/>
    <xf numFmtId="0" fontId="4" fillId="0" borderId="0" xfId="0" applyFont="1"/>
    <xf numFmtId="0" fontId="0" fillId="0" borderId="5" xfId="0" applyFill="1" applyBorder="1"/>
    <xf numFmtId="0" fontId="2" fillId="0" borderId="13" xfId="0" applyFont="1" applyBorder="1"/>
    <xf numFmtId="1" fontId="2" fillId="0" borderId="7" xfId="0" applyNumberFormat="1" applyFont="1" applyBorder="1" applyAlignment="1">
      <alignment horizontal="center"/>
    </xf>
    <xf numFmtId="0" fontId="0" fillId="0" borderId="4" xfId="0" applyFill="1" applyBorder="1"/>
    <xf numFmtId="0" fontId="6" fillId="0" borderId="8" xfId="0" applyFont="1" applyBorder="1"/>
    <xf numFmtId="0" fontId="6" fillId="0" borderId="1" xfId="0" applyFont="1" applyBorder="1" applyAlignment="1">
      <alignment horizontal="center"/>
    </xf>
    <xf numFmtId="0" fontId="6" fillId="0" borderId="19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6" fillId="0" borderId="13" xfId="0" applyFont="1" applyBorder="1"/>
    <xf numFmtId="0" fontId="6" fillId="0" borderId="20" xfId="0" applyFont="1" applyBorder="1" applyAlignment="1">
      <alignment horizontal="center"/>
    </xf>
    <xf numFmtId="0" fontId="6" fillId="0" borderId="21" xfId="0" applyFont="1" applyBorder="1"/>
    <xf numFmtId="0" fontId="0" fillId="0" borderId="2" xfId="0" applyFill="1" applyBorder="1"/>
    <xf numFmtId="0" fontId="0" fillId="0" borderId="22" xfId="0" applyBorder="1"/>
    <xf numFmtId="0" fontId="0" fillId="0" borderId="23" xfId="0" applyBorder="1"/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/>
    <xf numFmtId="0" fontId="1" fillId="0" borderId="4" xfId="0" applyFont="1" applyBorder="1"/>
    <xf numFmtId="0" fontId="5" fillId="0" borderId="4" xfId="0" applyFont="1" applyBorder="1"/>
    <xf numFmtId="0" fontId="2" fillId="0" borderId="5" xfId="0" applyFont="1" applyBorder="1"/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2" fillId="0" borderId="28" xfId="0" applyFont="1" applyBorder="1"/>
    <xf numFmtId="0" fontId="0" fillId="3" borderId="12" xfId="0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28" xfId="0" applyBorder="1"/>
    <xf numFmtId="0" fontId="1" fillId="0" borderId="5" xfId="0" applyFont="1" applyBorder="1"/>
    <xf numFmtId="0" fontId="1" fillId="0" borderId="28" xfId="0" applyFont="1" applyBorder="1"/>
    <xf numFmtId="0" fontId="1" fillId="0" borderId="10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1" fillId="0" borderId="4" xfId="0" applyFont="1" applyFill="1" applyBorder="1"/>
    <xf numFmtId="0" fontId="3" fillId="0" borderId="27" xfId="0" applyFont="1" applyBorder="1"/>
    <xf numFmtId="0" fontId="2" fillId="0" borderId="21" xfId="0" applyFont="1" applyBorder="1"/>
    <xf numFmtId="0" fontId="0" fillId="3" borderId="11" xfId="0" applyFill="1" applyBorder="1" applyAlignment="1">
      <alignment horizontal="center"/>
    </xf>
    <xf numFmtId="9" fontId="0" fillId="0" borderId="12" xfId="0" applyNumberForma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4" xfId="0" applyFont="1" applyBorder="1"/>
    <xf numFmtId="1" fontId="3" fillId="0" borderId="12" xfId="0" applyNumberFormat="1" applyFont="1" applyBorder="1" applyAlignment="1">
      <alignment horizontal="center"/>
    </xf>
    <xf numFmtId="0" fontId="7" fillId="0" borderId="4" xfId="0" applyFont="1" applyBorder="1"/>
    <xf numFmtId="0" fontId="7" fillId="0" borderId="27" xfId="0" applyFont="1" applyBorder="1"/>
    <xf numFmtId="0" fontId="7" fillId="0" borderId="29" xfId="0" applyFont="1" applyBorder="1" applyAlignment="1">
      <alignment horizontal="center"/>
    </xf>
    <xf numFmtId="1" fontId="7" fillId="0" borderId="12" xfId="0" applyNumberFormat="1" applyFont="1" applyBorder="1" applyAlignment="1">
      <alignment horizontal="center"/>
    </xf>
    <xf numFmtId="0" fontId="3" fillId="0" borderId="2" xfId="0" applyFont="1" applyBorder="1"/>
    <xf numFmtId="0" fontId="3" fillId="0" borderId="26" xfId="0" applyFont="1" applyBorder="1"/>
    <xf numFmtId="0" fontId="3" fillId="0" borderId="9" xfId="0" applyFon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6" fillId="0" borderId="0" xfId="0" applyFont="1"/>
    <xf numFmtId="0" fontId="8" fillId="0" borderId="0" xfId="0" applyFont="1"/>
    <xf numFmtId="0" fontId="0" fillId="3" borderId="14" xfId="0" applyFill="1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1" fontId="0" fillId="0" borderId="12" xfId="0" applyNumberFormat="1" applyFill="1" applyBorder="1" applyAlignment="1" applyProtection="1">
      <alignment horizontal="center"/>
    </xf>
    <xf numFmtId="3" fontId="1" fillId="2" borderId="12" xfId="0" applyNumberFormat="1" applyFont="1" applyFill="1" applyBorder="1" applyAlignment="1" applyProtection="1">
      <alignment horizontal="center"/>
      <protection locked="0"/>
    </xf>
    <xf numFmtId="3" fontId="2" fillId="3" borderId="14" xfId="0" applyNumberFormat="1" applyFont="1" applyFill="1" applyBorder="1" applyAlignment="1">
      <alignment horizontal="center"/>
    </xf>
    <xf numFmtId="3" fontId="0" fillId="2" borderId="12" xfId="0" applyNumberFormat="1" applyFill="1" applyBorder="1" applyAlignment="1" applyProtection="1">
      <alignment horizontal="center"/>
      <protection locked="0"/>
    </xf>
    <xf numFmtId="3" fontId="6" fillId="0" borderId="1" xfId="0" applyNumberFormat="1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3" fontId="3" fillId="2" borderId="11" xfId="0" applyNumberFormat="1" applyFont="1" applyFill="1" applyBorder="1" applyAlignment="1" applyProtection="1">
      <alignment horizontal="center"/>
      <protection locked="0"/>
    </xf>
    <xf numFmtId="3" fontId="2" fillId="2" borderId="14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/>
    <xf numFmtId="0" fontId="3" fillId="0" borderId="25" xfId="0" applyFont="1" applyBorder="1"/>
    <xf numFmtId="0" fontId="3" fillId="2" borderId="16" xfId="0" applyFont="1" applyFill="1" applyBorder="1" applyAlignment="1" applyProtection="1">
      <alignment horizontal="center"/>
      <protection locked="0"/>
    </xf>
    <xf numFmtId="9" fontId="3" fillId="2" borderId="12" xfId="0" applyNumberFormat="1" applyFon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>
      <alignment horizontal="center"/>
    </xf>
    <xf numFmtId="0" fontId="3" fillId="2" borderId="30" xfId="0" applyFont="1" applyFill="1" applyBorder="1" applyAlignment="1" applyProtection="1">
      <alignment horizontal="center"/>
      <protection locked="0"/>
    </xf>
    <xf numFmtId="9" fontId="3" fillId="2" borderId="29" xfId="0" applyNumberFormat="1" applyFont="1" applyFill="1" applyBorder="1" applyAlignment="1" applyProtection="1">
      <alignment horizontal="center"/>
      <protection locked="0"/>
    </xf>
    <xf numFmtId="2" fontId="0" fillId="3" borderId="29" xfId="0" applyNumberFormat="1" applyFill="1" applyBorder="1" applyAlignment="1">
      <alignment horizontal="center"/>
    </xf>
    <xf numFmtId="1" fontId="3" fillId="0" borderId="29" xfId="0" applyNumberFormat="1" applyFont="1" applyBorder="1" applyAlignment="1">
      <alignment horizontal="center"/>
    </xf>
    <xf numFmtId="0" fontId="3" fillId="2" borderId="29" xfId="0" applyFont="1" applyFill="1" applyBorder="1" applyAlignment="1" applyProtection="1">
      <alignment horizontal="center"/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3" borderId="10" xfId="0" applyFill="1" applyBorder="1" applyAlignment="1">
      <alignment horizontal="center"/>
    </xf>
    <xf numFmtId="3" fontId="6" fillId="0" borderId="20" xfId="0" applyNumberFormat="1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9" fontId="3" fillId="2" borderId="30" xfId="0" applyNumberFormat="1" applyFont="1" applyFill="1" applyBorder="1" applyAlignment="1" applyProtection="1">
      <alignment horizontal="center"/>
      <protection locked="0"/>
    </xf>
    <xf numFmtId="9" fontId="3" fillId="2" borderId="16" xfId="0" applyNumberFormat="1" applyFont="1" applyFill="1" applyBorder="1" applyAlignment="1" applyProtection="1">
      <alignment horizontal="center"/>
      <protection locked="0"/>
    </xf>
    <xf numFmtId="3" fontId="3" fillId="2" borderId="9" xfId="0" applyNumberFormat="1" applyFon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</xf>
    <xf numFmtId="0" fontId="0" fillId="3" borderId="16" xfId="0" applyFill="1" applyBorder="1" applyAlignment="1" applyProtection="1">
      <alignment horizontal="center"/>
    </xf>
    <xf numFmtId="0" fontId="0" fillId="3" borderId="12" xfId="0" applyFill="1" applyBorder="1" applyAlignment="1" applyProtection="1">
      <alignment horizont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3" fontId="0" fillId="2" borderId="14" xfId="0" applyNumberForma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428625</xdr:colOff>
      <xdr:row>0</xdr:row>
      <xdr:rowOff>38100</xdr:rowOff>
    </xdr:from>
    <xdr:to>
      <xdr:col>5</xdr:col>
      <xdr:colOff>1093851</xdr:colOff>
      <xdr:row>1</xdr:row>
      <xdr:rowOff>146304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3675" y="38100"/>
          <a:ext cx="1789176" cy="374904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77</xdr:row>
      <xdr:rowOff>76200</xdr:rowOff>
    </xdr:from>
    <xdr:to>
      <xdr:col>0</xdr:col>
      <xdr:colOff>1057275</xdr:colOff>
      <xdr:row>78</xdr:row>
      <xdr:rowOff>93270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4277975"/>
          <a:ext cx="990600" cy="20757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7</xdr:row>
      <xdr:rowOff>66675</xdr:rowOff>
    </xdr:from>
    <xdr:to>
      <xdr:col>0</xdr:col>
      <xdr:colOff>1047750</xdr:colOff>
      <xdr:row>8</xdr:row>
      <xdr:rowOff>83745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533525"/>
          <a:ext cx="990600" cy="20757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27</xdr:row>
      <xdr:rowOff>76200</xdr:rowOff>
    </xdr:from>
    <xdr:to>
      <xdr:col>0</xdr:col>
      <xdr:colOff>1047750</xdr:colOff>
      <xdr:row>28</xdr:row>
      <xdr:rowOff>93270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371975"/>
          <a:ext cx="990600" cy="20757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44</xdr:row>
      <xdr:rowOff>76200</xdr:rowOff>
    </xdr:from>
    <xdr:to>
      <xdr:col>0</xdr:col>
      <xdr:colOff>1047750</xdr:colOff>
      <xdr:row>45</xdr:row>
      <xdr:rowOff>93270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7686675"/>
          <a:ext cx="990600" cy="20757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60</xdr:row>
      <xdr:rowOff>57150</xdr:rowOff>
    </xdr:from>
    <xdr:to>
      <xdr:col>0</xdr:col>
      <xdr:colOff>1057275</xdr:colOff>
      <xdr:row>61</xdr:row>
      <xdr:rowOff>74220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0791825"/>
          <a:ext cx="990600" cy="20757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65</xdr:row>
      <xdr:rowOff>66675</xdr:rowOff>
    </xdr:from>
    <xdr:to>
      <xdr:col>0</xdr:col>
      <xdr:colOff>1057275</xdr:colOff>
      <xdr:row>66</xdr:row>
      <xdr:rowOff>83745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30050"/>
          <a:ext cx="990600" cy="20757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71</xdr:row>
      <xdr:rowOff>66675</xdr:rowOff>
    </xdr:from>
    <xdr:to>
      <xdr:col>0</xdr:col>
      <xdr:colOff>1066800</xdr:colOff>
      <xdr:row>72</xdr:row>
      <xdr:rowOff>83745</xdr:rowOff>
    </xdr:to>
    <xdr:pic>
      <xdr:nvPicPr>
        <xdr:cNvPr id="9" name="Grafi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3049250"/>
          <a:ext cx="990600" cy="2075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77"/>
  <sheetViews>
    <sheetView tabSelected="1" zoomScale="90" zoomScaleNormal="90" workbookViewId="0">
      <selection activeCell="E24" sqref="E24"/>
    </sheetView>
  </sheetViews>
  <sheetFormatPr baseColWidth="10" defaultRowHeight="15" x14ac:dyDescent="0.25"/>
  <cols>
    <col min="1" max="1" width="17" customWidth="1"/>
    <col min="2" max="2" width="5" customWidth="1"/>
    <col min="3" max="3" width="58.28515625" customWidth="1"/>
    <col min="4" max="4" width="11.42578125" style="6"/>
    <col min="5" max="6" width="16.85546875" customWidth="1"/>
    <col min="7" max="7" width="18.5703125" hidden="1" customWidth="1"/>
    <col min="8" max="8" width="0" hidden="1" customWidth="1"/>
  </cols>
  <sheetData>
    <row r="1" spans="1:7" ht="21" x14ac:dyDescent="0.35">
      <c r="A1" s="71" t="s">
        <v>94</v>
      </c>
    </row>
    <row r="2" spans="1:7" x14ac:dyDescent="0.25">
      <c r="B2" t="s">
        <v>77</v>
      </c>
      <c r="D2"/>
    </row>
    <row r="3" spans="1:7" x14ac:dyDescent="0.25">
      <c r="D3"/>
    </row>
    <row r="4" spans="1:7" x14ac:dyDescent="0.25">
      <c r="A4" s="70" t="s">
        <v>58</v>
      </c>
      <c r="D4"/>
    </row>
    <row r="5" spans="1:7" x14ac:dyDescent="0.25">
      <c r="A5" s="70" t="s">
        <v>59</v>
      </c>
      <c r="D5"/>
    </row>
    <row r="6" spans="1:7" x14ac:dyDescent="0.25">
      <c r="D6"/>
    </row>
    <row r="7" spans="1:7" ht="19.5" thickBot="1" x14ac:dyDescent="0.35">
      <c r="A7" s="14" t="s">
        <v>10</v>
      </c>
      <c r="E7" s="9" t="s">
        <v>69</v>
      </c>
      <c r="F7" s="9" t="s">
        <v>70</v>
      </c>
    </row>
    <row r="8" spans="1:7" x14ac:dyDescent="0.25">
      <c r="B8" s="1" t="s">
        <v>25</v>
      </c>
      <c r="C8" s="37"/>
      <c r="D8" s="7" t="s">
        <v>5</v>
      </c>
      <c r="E8" s="73">
        <v>110</v>
      </c>
      <c r="F8" s="104">
        <f>+E8</f>
        <v>110</v>
      </c>
    </row>
    <row r="9" spans="1:7" x14ac:dyDescent="0.25">
      <c r="B9" s="10" t="s">
        <v>41</v>
      </c>
      <c r="C9" s="33"/>
      <c r="D9" s="49" t="s">
        <v>4</v>
      </c>
      <c r="E9" s="74">
        <v>4</v>
      </c>
      <c r="F9" s="105">
        <f>+E9</f>
        <v>4</v>
      </c>
    </row>
    <row r="10" spans="1:7" hidden="1" x14ac:dyDescent="0.25">
      <c r="B10" s="10" t="s">
        <v>64</v>
      </c>
      <c r="C10" s="33"/>
      <c r="D10" s="49"/>
      <c r="E10" s="74" t="s">
        <v>45</v>
      </c>
      <c r="F10" s="74" t="s">
        <v>55</v>
      </c>
      <c r="G10" t="s">
        <v>45</v>
      </c>
    </row>
    <row r="11" spans="1:7" hidden="1" x14ac:dyDescent="0.25">
      <c r="B11" s="3" t="s">
        <v>30</v>
      </c>
      <c r="C11" s="38"/>
      <c r="D11" s="42" t="s">
        <v>5</v>
      </c>
      <c r="E11" s="106">
        <f>IF(E10="Ja",(IF(E9=1,85,(IF(E9=2,85,IF(E9=3,95,(IF(E9&gt;=4,110,IF(E10="Nein",0,0)))))))))</f>
        <v>110</v>
      </c>
      <c r="F11" s="106" t="b">
        <f>IF(F10="Ja",(IF(F9=1,85,(IF(F9=2,85,IF(F9=3,95,(IF(F9&gt;=4,110,IF(F10="Nein",0,0)))))))))</f>
        <v>0</v>
      </c>
      <c r="G11" t="s">
        <v>55</v>
      </c>
    </row>
    <row r="12" spans="1:7" x14ac:dyDescent="0.25">
      <c r="B12" s="34" t="s">
        <v>26</v>
      </c>
      <c r="C12" s="39"/>
      <c r="D12" s="43" t="s">
        <v>27</v>
      </c>
      <c r="E12" s="80">
        <v>8000</v>
      </c>
      <c r="F12" s="80">
        <v>12000</v>
      </c>
    </row>
    <row r="13" spans="1:7" hidden="1" x14ac:dyDescent="0.25">
      <c r="B13" s="3" t="s">
        <v>28</v>
      </c>
      <c r="C13" s="38"/>
      <c r="D13" s="42" t="s">
        <v>8</v>
      </c>
      <c r="E13" s="41">
        <v>8</v>
      </c>
      <c r="F13" s="41">
        <v>8</v>
      </c>
    </row>
    <row r="14" spans="1:7" hidden="1" x14ac:dyDescent="0.25">
      <c r="B14" s="3" t="s">
        <v>29</v>
      </c>
      <c r="C14" s="38"/>
      <c r="D14" s="42" t="s">
        <v>9</v>
      </c>
      <c r="E14" s="41">
        <v>3</v>
      </c>
      <c r="F14" s="41">
        <v>3</v>
      </c>
    </row>
    <row r="15" spans="1:7" hidden="1" x14ac:dyDescent="0.25">
      <c r="B15" s="3" t="s">
        <v>36</v>
      </c>
      <c r="C15" s="38"/>
      <c r="D15" s="42" t="s">
        <v>9</v>
      </c>
      <c r="E15" s="76">
        <v>2</v>
      </c>
      <c r="F15" s="76">
        <v>2</v>
      </c>
    </row>
    <row r="16" spans="1:7" x14ac:dyDescent="0.25">
      <c r="B16" s="34" t="s">
        <v>31</v>
      </c>
      <c r="C16" s="39"/>
      <c r="D16" s="43" t="s">
        <v>27</v>
      </c>
      <c r="E16" s="80">
        <v>3800</v>
      </c>
      <c r="F16" s="80">
        <v>0</v>
      </c>
    </row>
    <row r="17" spans="1:6" x14ac:dyDescent="0.25">
      <c r="B17" s="3" t="s">
        <v>37</v>
      </c>
      <c r="C17" s="38"/>
      <c r="D17" s="42" t="s">
        <v>27</v>
      </c>
      <c r="E17" s="77">
        <v>250</v>
      </c>
      <c r="F17" s="77">
        <v>0</v>
      </c>
    </row>
    <row r="18" spans="1:6" x14ac:dyDescent="0.25">
      <c r="B18" s="3" t="s">
        <v>92</v>
      </c>
      <c r="C18" s="38"/>
      <c r="D18" s="42" t="s">
        <v>27</v>
      </c>
      <c r="E18" s="77">
        <v>150</v>
      </c>
      <c r="F18" s="77">
        <v>0</v>
      </c>
    </row>
    <row r="19" spans="1:6" x14ac:dyDescent="0.25">
      <c r="B19" s="3" t="s">
        <v>33</v>
      </c>
      <c r="C19" s="38"/>
      <c r="D19" s="42" t="s">
        <v>27</v>
      </c>
      <c r="E19" s="77">
        <v>0</v>
      </c>
      <c r="F19" s="77">
        <v>0</v>
      </c>
    </row>
    <row r="20" spans="1:6" x14ac:dyDescent="0.25">
      <c r="B20" s="3" t="s">
        <v>34</v>
      </c>
      <c r="C20" s="38"/>
      <c r="D20" s="42" t="s">
        <v>27</v>
      </c>
      <c r="E20" s="77">
        <v>0</v>
      </c>
      <c r="F20" s="77">
        <v>0</v>
      </c>
    </row>
    <row r="21" spans="1:6" x14ac:dyDescent="0.25">
      <c r="B21" s="35" t="s">
        <v>35</v>
      </c>
      <c r="C21" s="51"/>
      <c r="D21" s="42" t="s">
        <v>27</v>
      </c>
      <c r="E21" s="77">
        <v>0</v>
      </c>
      <c r="F21" s="77">
        <v>0</v>
      </c>
    </row>
    <row r="22" spans="1:6" ht="15.75" thickBot="1" x14ac:dyDescent="0.3">
      <c r="B22" s="36" t="s">
        <v>32</v>
      </c>
      <c r="C22" s="40"/>
      <c r="D22" s="44" t="s">
        <v>27</v>
      </c>
      <c r="E22" s="81">
        <f>+E12-E16-E17-E18-E19-E20-E21</f>
        <v>3800</v>
      </c>
      <c r="F22" s="81">
        <f>+F12-F16-F17-F18-F19-F20-F21</f>
        <v>12000</v>
      </c>
    </row>
    <row r="23" spans="1:6" ht="6.75" customHeight="1" thickBot="1" x14ac:dyDescent="0.3">
      <c r="D23"/>
    </row>
    <row r="24" spans="1:6" x14ac:dyDescent="0.25">
      <c r="B24" s="1" t="s">
        <v>78</v>
      </c>
      <c r="C24" s="37"/>
      <c r="D24" s="7" t="s">
        <v>21</v>
      </c>
      <c r="E24" s="73">
        <v>25</v>
      </c>
      <c r="F24" s="104">
        <f>+E24</f>
        <v>25</v>
      </c>
    </row>
    <row r="25" spans="1:6" ht="15.75" thickBot="1" x14ac:dyDescent="0.3">
      <c r="B25" s="36" t="s">
        <v>71</v>
      </c>
      <c r="C25" s="40"/>
      <c r="D25" s="44" t="s">
        <v>27</v>
      </c>
      <c r="E25" s="86">
        <f>+E22/E24</f>
        <v>152</v>
      </c>
      <c r="F25" s="86">
        <f>+F22/F24</f>
        <v>480</v>
      </c>
    </row>
    <row r="26" spans="1:6" x14ac:dyDescent="0.25">
      <c r="D26"/>
    </row>
    <row r="27" spans="1:6" ht="19.5" thickBot="1" x14ac:dyDescent="0.35">
      <c r="A27" s="14" t="s">
        <v>15</v>
      </c>
      <c r="E27" s="9" t="s">
        <v>69</v>
      </c>
      <c r="F27" s="9" t="s">
        <v>70</v>
      </c>
    </row>
    <row r="28" spans="1:6" x14ac:dyDescent="0.25">
      <c r="B28" s="28" t="s">
        <v>43</v>
      </c>
      <c r="C28" s="37"/>
      <c r="D28" s="7" t="s">
        <v>42</v>
      </c>
      <c r="E28" s="53">
        <f>+E9*30</f>
        <v>120</v>
      </c>
      <c r="F28" s="53">
        <f>+F9*30</f>
        <v>120</v>
      </c>
    </row>
    <row r="29" spans="1:6" x14ac:dyDescent="0.25">
      <c r="B29" s="18" t="s">
        <v>17</v>
      </c>
      <c r="C29" s="38"/>
      <c r="D29" s="42" t="s">
        <v>1</v>
      </c>
      <c r="E29" s="107">
        <v>0.17</v>
      </c>
      <c r="F29" s="107">
        <v>0.17</v>
      </c>
    </row>
    <row r="30" spans="1:6" x14ac:dyDescent="0.25">
      <c r="B30" s="3" t="s">
        <v>73</v>
      </c>
      <c r="C30" s="38"/>
      <c r="D30" s="42" t="s">
        <v>20</v>
      </c>
      <c r="E30" s="76">
        <v>0.25</v>
      </c>
      <c r="F30" s="76">
        <v>0.4</v>
      </c>
    </row>
    <row r="31" spans="1:6" x14ac:dyDescent="0.25">
      <c r="B31" s="58" t="s">
        <v>72</v>
      </c>
      <c r="C31" s="51"/>
      <c r="D31" s="56" t="s">
        <v>2</v>
      </c>
      <c r="E31" s="59">
        <f>+E28*E30*8760/1000</f>
        <v>262.8</v>
      </c>
      <c r="F31" s="59">
        <f>+F28*F30*8760/1000</f>
        <v>420.48</v>
      </c>
    </row>
    <row r="32" spans="1:6" x14ac:dyDescent="0.25">
      <c r="B32" s="58" t="s">
        <v>56</v>
      </c>
      <c r="C32" s="51"/>
      <c r="D32" s="56"/>
      <c r="E32" s="78" t="s">
        <v>55</v>
      </c>
      <c r="F32" s="78" t="s">
        <v>45</v>
      </c>
    </row>
    <row r="33" spans="1:6" x14ac:dyDescent="0.25">
      <c r="B33" s="58" t="s">
        <v>93</v>
      </c>
      <c r="C33" s="51"/>
      <c r="D33" s="56" t="s">
        <v>2</v>
      </c>
      <c r="E33" s="59">
        <f>IF(E32="Ja",+E28*1,0+E28*0.1)</f>
        <v>12</v>
      </c>
      <c r="F33" s="59">
        <f>IF(F32="Ja",+F28*1,0)</f>
        <v>120</v>
      </c>
    </row>
    <row r="34" spans="1:6" x14ac:dyDescent="0.25">
      <c r="B34" s="60" t="s">
        <v>44</v>
      </c>
      <c r="C34" s="61"/>
      <c r="D34" s="62" t="s">
        <v>2</v>
      </c>
      <c r="E34" s="63">
        <f>+E33+E31</f>
        <v>274.8</v>
      </c>
      <c r="F34" s="63">
        <f>+F33+F31</f>
        <v>540.48</v>
      </c>
    </row>
    <row r="35" spans="1:6" x14ac:dyDescent="0.25">
      <c r="B35" s="60" t="s">
        <v>6</v>
      </c>
      <c r="C35" s="61"/>
      <c r="D35" s="62" t="s">
        <v>3</v>
      </c>
      <c r="E35" s="63">
        <f>+E34*E29</f>
        <v>46.716000000000008</v>
      </c>
      <c r="F35" s="63">
        <f>+F34*F29</f>
        <v>91.881600000000006</v>
      </c>
    </row>
    <row r="36" spans="1:6" x14ac:dyDescent="0.25">
      <c r="B36" s="50" t="s">
        <v>19</v>
      </c>
      <c r="C36" s="39"/>
      <c r="D36" s="43" t="s">
        <v>3</v>
      </c>
      <c r="E36" s="75">
        <v>50</v>
      </c>
      <c r="F36" s="75">
        <v>100</v>
      </c>
    </row>
    <row r="37" spans="1:6" x14ac:dyDescent="0.25">
      <c r="B37" s="3" t="s">
        <v>79</v>
      </c>
      <c r="C37" s="38"/>
      <c r="D37" s="42" t="s">
        <v>3</v>
      </c>
      <c r="E37" s="77">
        <v>0</v>
      </c>
      <c r="F37" s="77">
        <v>160</v>
      </c>
    </row>
    <row r="38" spans="1:6" x14ac:dyDescent="0.25">
      <c r="B38" s="3" t="s">
        <v>53</v>
      </c>
      <c r="C38" s="38"/>
      <c r="D38" s="42" t="s">
        <v>52</v>
      </c>
      <c r="E38" s="82">
        <v>500</v>
      </c>
      <c r="F38" s="82">
        <v>1000</v>
      </c>
    </row>
    <row r="39" spans="1:6" x14ac:dyDescent="0.25">
      <c r="B39" s="3" t="s">
        <v>54</v>
      </c>
      <c r="C39" s="38"/>
      <c r="D39" s="42" t="s">
        <v>3</v>
      </c>
      <c r="E39" s="79">
        <f>+E38/10</f>
        <v>50</v>
      </c>
      <c r="F39" s="79">
        <f>+F38/10</f>
        <v>100</v>
      </c>
    </row>
    <row r="40" spans="1:6" x14ac:dyDescent="0.25">
      <c r="B40" s="13" t="s">
        <v>80</v>
      </c>
      <c r="C40" s="51"/>
      <c r="D40" s="56" t="s">
        <v>14</v>
      </c>
      <c r="E40" s="54">
        <v>0.01</v>
      </c>
      <c r="F40" s="54">
        <v>0.02</v>
      </c>
    </row>
    <row r="41" spans="1:6" ht="15.75" thickBot="1" x14ac:dyDescent="0.3">
      <c r="B41" s="46" t="s">
        <v>7</v>
      </c>
      <c r="C41" s="47"/>
      <c r="D41" s="48" t="s">
        <v>46</v>
      </c>
      <c r="E41" s="55">
        <f>+E12*E40</f>
        <v>80</v>
      </c>
      <c r="F41" s="55">
        <f>+F12*F40</f>
        <v>240</v>
      </c>
    </row>
    <row r="42" spans="1:6" ht="15.75" thickBot="1" x14ac:dyDescent="0.3">
      <c r="B42" s="16" t="s">
        <v>11</v>
      </c>
      <c r="C42" s="52"/>
      <c r="D42" s="57" t="s">
        <v>3</v>
      </c>
      <c r="E42" s="17">
        <f>+E35+E36+E37+E41+E39</f>
        <v>226.71600000000001</v>
      </c>
      <c r="F42" s="17">
        <f>+F35+F36+F37+F41+F39</f>
        <v>691.88159999999993</v>
      </c>
    </row>
    <row r="43" spans="1:6" x14ac:dyDescent="0.25">
      <c r="D43"/>
    </row>
    <row r="44" spans="1:6" ht="19.5" thickBot="1" x14ac:dyDescent="0.35">
      <c r="A44" s="14" t="s">
        <v>16</v>
      </c>
      <c r="E44" s="9" t="s">
        <v>69</v>
      </c>
      <c r="F44" s="9" t="s">
        <v>70</v>
      </c>
    </row>
    <row r="45" spans="1:6" ht="15" customHeight="1" x14ac:dyDescent="0.3">
      <c r="A45" s="14"/>
      <c r="B45" s="64" t="s">
        <v>86</v>
      </c>
      <c r="C45" s="65"/>
      <c r="D45" s="66" t="s">
        <v>87</v>
      </c>
      <c r="E45" s="103">
        <v>3500</v>
      </c>
      <c r="F45" s="85">
        <v>3500</v>
      </c>
    </row>
    <row r="46" spans="1:6" ht="15" customHeight="1" x14ac:dyDescent="0.25">
      <c r="B46" s="58" t="s">
        <v>90</v>
      </c>
      <c r="C46" s="51"/>
      <c r="D46" s="56" t="s">
        <v>2</v>
      </c>
      <c r="E46" s="59">
        <f>+E28*0.34*3500*0.024</f>
        <v>3427.2000000000007</v>
      </c>
      <c r="F46" s="59">
        <f>+F28*0.34*3500*0.024</f>
        <v>3427.2000000000007</v>
      </c>
    </row>
    <row r="47" spans="1:6" ht="15" customHeight="1" x14ac:dyDescent="0.25">
      <c r="B47" s="87" t="s">
        <v>88</v>
      </c>
      <c r="C47" s="88"/>
      <c r="D47" s="100" t="s">
        <v>14</v>
      </c>
      <c r="E47" s="101">
        <v>0.85</v>
      </c>
      <c r="F47" s="102">
        <v>0.7</v>
      </c>
    </row>
    <row r="48" spans="1:6" ht="15" customHeight="1" x14ac:dyDescent="0.25">
      <c r="B48" s="87" t="s">
        <v>89</v>
      </c>
      <c r="C48" s="88"/>
      <c r="D48" s="100" t="s">
        <v>2</v>
      </c>
      <c r="E48" s="59">
        <f>+E46*E47</f>
        <v>2913.1200000000003</v>
      </c>
      <c r="F48" s="59">
        <f>+F46*F47</f>
        <v>2399.0400000000004</v>
      </c>
    </row>
    <row r="49" spans="1:6" x14ac:dyDescent="0.25">
      <c r="B49" s="87" t="s">
        <v>81</v>
      </c>
      <c r="C49" s="88"/>
      <c r="D49" s="56" t="s">
        <v>1</v>
      </c>
      <c r="E49" s="92">
        <v>0.09</v>
      </c>
      <c r="F49" s="89">
        <v>0.05</v>
      </c>
    </row>
    <row r="50" spans="1:6" x14ac:dyDescent="0.25">
      <c r="B50" s="58" t="s">
        <v>82</v>
      </c>
      <c r="C50" s="51"/>
      <c r="D50" s="56" t="s">
        <v>14</v>
      </c>
      <c r="E50" s="93">
        <v>0.7</v>
      </c>
      <c r="F50" s="90">
        <v>0.7</v>
      </c>
    </row>
    <row r="51" spans="1:6" x14ac:dyDescent="0.25">
      <c r="B51" s="58" t="s">
        <v>83</v>
      </c>
      <c r="C51" s="51"/>
      <c r="D51" s="56" t="s">
        <v>1</v>
      </c>
      <c r="E51" s="94">
        <f>+E49/E50</f>
        <v>0.12857142857142859</v>
      </c>
      <c r="F51" s="91">
        <f>+F49/F50</f>
        <v>7.1428571428571438E-2</v>
      </c>
    </row>
    <row r="52" spans="1:6" x14ac:dyDescent="0.25">
      <c r="B52" s="58" t="s">
        <v>0</v>
      </c>
      <c r="C52" s="51"/>
      <c r="D52" s="56" t="s">
        <v>12</v>
      </c>
      <c r="E52" s="95">
        <f>+E48*E51</f>
        <v>374.5440000000001</v>
      </c>
      <c r="F52" s="59">
        <f>+F48*F51</f>
        <v>171.36000000000004</v>
      </c>
    </row>
    <row r="53" spans="1:6" x14ac:dyDescent="0.25">
      <c r="B53" s="18" t="s">
        <v>85</v>
      </c>
      <c r="C53" s="38"/>
      <c r="D53" s="42" t="s">
        <v>12</v>
      </c>
      <c r="E53" s="96">
        <v>1.5</v>
      </c>
      <c r="F53" s="78">
        <v>0</v>
      </c>
    </row>
    <row r="54" spans="1:6" x14ac:dyDescent="0.25">
      <c r="B54" s="18" t="s">
        <v>84</v>
      </c>
      <c r="C54" s="38"/>
      <c r="D54" s="42" t="s">
        <v>13</v>
      </c>
      <c r="E54" s="69">
        <f>+E53*E8</f>
        <v>165</v>
      </c>
      <c r="F54" s="12">
        <f>+F53*F8</f>
        <v>0</v>
      </c>
    </row>
    <row r="55" spans="1:6" x14ac:dyDescent="0.25">
      <c r="B55" s="18" t="s">
        <v>48</v>
      </c>
      <c r="C55" s="38"/>
      <c r="D55" s="42" t="s">
        <v>38</v>
      </c>
      <c r="E55" s="97">
        <v>15</v>
      </c>
      <c r="F55" s="76">
        <v>0</v>
      </c>
    </row>
    <row r="56" spans="1:6" x14ac:dyDescent="0.25">
      <c r="B56" s="18" t="s">
        <v>40</v>
      </c>
      <c r="C56" s="38"/>
      <c r="D56" s="42" t="s">
        <v>39</v>
      </c>
      <c r="E56" s="97">
        <v>5</v>
      </c>
      <c r="F56" s="76">
        <v>0</v>
      </c>
    </row>
    <row r="57" spans="1:6" ht="15.75" thickBot="1" x14ac:dyDescent="0.3">
      <c r="B57" s="15" t="s">
        <v>47</v>
      </c>
      <c r="C57" s="45"/>
      <c r="D57" s="8" t="s">
        <v>3</v>
      </c>
      <c r="E57" s="98">
        <f>+E55/60*E56*200</f>
        <v>250</v>
      </c>
      <c r="F57" s="72">
        <f>+F55/60*F56*200</f>
        <v>0</v>
      </c>
    </row>
    <row r="58" spans="1:6" ht="15.75" thickBot="1" x14ac:dyDescent="0.3">
      <c r="B58" s="25" t="s">
        <v>57</v>
      </c>
      <c r="C58" s="27"/>
      <c r="D58" s="26" t="s">
        <v>3</v>
      </c>
      <c r="E58" s="99">
        <f>+E57+E54+E52</f>
        <v>789.5440000000001</v>
      </c>
      <c r="F58" s="84">
        <f>+F57+F54+F52</f>
        <v>171.36000000000004</v>
      </c>
    </row>
    <row r="59" spans="1:6" x14ac:dyDescent="0.25">
      <c r="B59" s="22"/>
      <c r="C59" s="22"/>
      <c r="D59" s="23"/>
      <c r="E59" s="24"/>
      <c r="F59" s="24"/>
    </row>
    <row r="60" spans="1:6" ht="19.5" thickBot="1" x14ac:dyDescent="0.35">
      <c r="A60" s="14" t="s">
        <v>91</v>
      </c>
      <c r="E60" s="9" t="s">
        <v>69</v>
      </c>
      <c r="F60" s="9" t="s">
        <v>70</v>
      </c>
    </row>
    <row r="61" spans="1:6" x14ac:dyDescent="0.25">
      <c r="B61" s="1" t="s">
        <v>23</v>
      </c>
      <c r="C61" s="2"/>
      <c r="D61" s="7" t="s">
        <v>46</v>
      </c>
      <c r="E61" s="67">
        <f>+E42</f>
        <v>226.71600000000001</v>
      </c>
      <c r="F61" s="67">
        <f>+F42</f>
        <v>691.88159999999993</v>
      </c>
    </row>
    <row r="62" spans="1:6" ht="15.75" thickBot="1" x14ac:dyDescent="0.3">
      <c r="B62" s="4" t="s">
        <v>24</v>
      </c>
      <c r="C62" s="5"/>
      <c r="D62" s="8" t="s">
        <v>46</v>
      </c>
      <c r="E62" s="68">
        <f>+E58</f>
        <v>789.5440000000001</v>
      </c>
      <c r="F62" s="68">
        <f>+F58</f>
        <v>171.36000000000004</v>
      </c>
    </row>
    <row r="63" spans="1:6" ht="15.75" thickBot="1" x14ac:dyDescent="0.3">
      <c r="B63" s="19" t="s">
        <v>65</v>
      </c>
      <c r="C63" s="21"/>
      <c r="D63" s="20" t="s">
        <v>3</v>
      </c>
      <c r="E63" s="84">
        <f>+E62-E61</f>
        <v>562.82800000000009</v>
      </c>
      <c r="F63" s="84">
        <f>+F62-F61</f>
        <v>-520.52159999999992</v>
      </c>
    </row>
    <row r="65" spans="1:6" ht="19.5" thickBot="1" x14ac:dyDescent="0.35">
      <c r="A65" s="14" t="s">
        <v>49</v>
      </c>
      <c r="E65" s="9" t="s">
        <v>69</v>
      </c>
      <c r="F65" s="9" t="s">
        <v>70</v>
      </c>
    </row>
    <row r="66" spans="1:6" x14ac:dyDescent="0.25">
      <c r="B66" s="1" t="s">
        <v>50</v>
      </c>
      <c r="C66" s="2"/>
      <c r="D66" s="31" t="s">
        <v>46</v>
      </c>
      <c r="E66" s="67">
        <f>+E25</f>
        <v>152</v>
      </c>
      <c r="F66" s="67">
        <f>+F25</f>
        <v>480</v>
      </c>
    </row>
    <row r="67" spans="1:6" x14ac:dyDescent="0.25">
      <c r="B67" s="29" t="s">
        <v>23</v>
      </c>
      <c r="C67" s="30"/>
      <c r="D67" s="32" t="s">
        <v>3</v>
      </c>
      <c r="E67" s="69">
        <f>+E42</f>
        <v>226.71600000000001</v>
      </c>
      <c r="F67" s="69">
        <f>+F42</f>
        <v>691.88159999999993</v>
      </c>
    </row>
    <row r="68" spans="1:6" ht="15.75" thickBot="1" x14ac:dyDescent="0.3">
      <c r="B68" s="4" t="s">
        <v>24</v>
      </c>
      <c r="C68" s="5"/>
      <c r="D68" s="11" t="s">
        <v>3</v>
      </c>
      <c r="E68" s="68">
        <f>+E58</f>
        <v>789.5440000000001</v>
      </c>
      <c r="F68" s="68">
        <f>+F58</f>
        <v>171.36000000000004</v>
      </c>
    </row>
    <row r="69" spans="1:6" ht="15.75" thickBot="1" x14ac:dyDescent="0.3">
      <c r="B69" s="19" t="s">
        <v>68</v>
      </c>
      <c r="C69" s="21"/>
      <c r="D69" s="20" t="s">
        <v>3</v>
      </c>
      <c r="E69" s="83">
        <f>+E68-E67-E66</f>
        <v>410.82800000000009</v>
      </c>
      <c r="F69" s="83">
        <f>+F68-F67-F66</f>
        <v>-1000.5215999999999</v>
      </c>
    </row>
    <row r="70" spans="1:6" x14ac:dyDescent="0.25">
      <c r="B70" s="22"/>
      <c r="C70" s="22"/>
      <c r="D70" s="23"/>
      <c r="E70" s="24"/>
      <c r="F70" s="24"/>
    </row>
    <row r="71" spans="1:6" ht="19.5" thickBot="1" x14ac:dyDescent="0.35">
      <c r="A71" s="14" t="s">
        <v>51</v>
      </c>
      <c r="E71" s="9" t="s">
        <v>69</v>
      </c>
      <c r="F71" s="9" t="s">
        <v>70</v>
      </c>
    </row>
    <row r="72" spans="1:6" x14ac:dyDescent="0.25">
      <c r="B72" s="1" t="s">
        <v>22</v>
      </c>
      <c r="C72" s="2"/>
      <c r="D72" s="31" t="s">
        <v>74</v>
      </c>
      <c r="E72" s="67">
        <f>+E22</f>
        <v>3800</v>
      </c>
      <c r="F72" s="67">
        <f>+F22</f>
        <v>12000</v>
      </c>
    </row>
    <row r="73" spans="1:6" x14ac:dyDescent="0.25">
      <c r="B73" s="29" t="s">
        <v>23</v>
      </c>
      <c r="C73" s="30"/>
      <c r="D73" s="32" t="s">
        <v>74</v>
      </c>
      <c r="E73" s="69">
        <f>+E67*E24</f>
        <v>5667.9000000000005</v>
      </c>
      <c r="F73" s="69">
        <f>+F67*F24</f>
        <v>17297.039999999997</v>
      </c>
    </row>
    <row r="74" spans="1:6" ht="15.75" thickBot="1" x14ac:dyDescent="0.3">
      <c r="B74" s="4" t="s">
        <v>24</v>
      </c>
      <c r="C74" s="5"/>
      <c r="D74" s="11" t="s">
        <v>74</v>
      </c>
      <c r="E74" s="68">
        <f>+E68*E24</f>
        <v>19738.600000000002</v>
      </c>
      <c r="F74" s="68">
        <f>+F68*F24</f>
        <v>4284.0000000000009</v>
      </c>
    </row>
    <row r="75" spans="1:6" ht="15.75" thickBot="1" x14ac:dyDescent="0.3">
      <c r="B75" s="19" t="s">
        <v>66</v>
      </c>
      <c r="C75" s="21"/>
      <c r="D75" s="20" t="s">
        <v>74</v>
      </c>
      <c r="E75" s="83">
        <f>+E74-E73-E72</f>
        <v>10270.700000000001</v>
      </c>
      <c r="F75" s="83">
        <f>+F74-F73-F72</f>
        <v>-25013.039999999997</v>
      </c>
    </row>
    <row r="76" spans="1:6" x14ac:dyDescent="0.25">
      <c r="D76"/>
    </row>
    <row r="77" spans="1:6" ht="19.5" thickBot="1" x14ac:dyDescent="0.35">
      <c r="A77" s="14" t="s">
        <v>63</v>
      </c>
      <c r="E77" s="9" t="s">
        <v>69</v>
      </c>
      <c r="F77" s="9" t="s">
        <v>70</v>
      </c>
    </row>
    <row r="78" spans="1:6" x14ac:dyDescent="0.25">
      <c r="B78" s="64" t="s">
        <v>75</v>
      </c>
      <c r="C78" s="65"/>
      <c r="D78" s="66" t="s">
        <v>74</v>
      </c>
      <c r="E78" s="85">
        <v>10000</v>
      </c>
      <c r="F78" s="85">
        <v>0</v>
      </c>
    </row>
    <row r="79" spans="1:6" x14ac:dyDescent="0.25">
      <c r="B79" s="3" t="s">
        <v>61</v>
      </c>
      <c r="C79" s="38"/>
      <c r="D79" s="42" t="s">
        <v>74</v>
      </c>
      <c r="E79" s="82">
        <v>0</v>
      </c>
      <c r="F79" s="82">
        <v>0</v>
      </c>
    </row>
    <row r="80" spans="1:6" x14ac:dyDescent="0.25">
      <c r="B80" s="3" t="s">
        <v>62</v>
      </c>
      <c r="C80" s="38"/>
      <c r="D80" s="42" t="s">
        <v>74</v>
      </c>
      <c r="E80" s="82">
        <v>0</v>
      </c>
      <c r="F80" s="82">
        <v>0</v>
      </c>
    </row>
    <row r="81" spans="1:6" x14ac:dyDescent="0.25">
      <c r="B81" s="3" t="s">
        <v>60</v>
      </c>
      <c r="C81" s="38"/>
      <c r="D81" s="42" t="s">
        <v>74</v>
      </c>
      <c r="E81" s="82">
        <v>0</v>
      </c>
      <c r="F81" s="82">
        <v>0</v>
      </c>
    </row>
    <row r="82" spans="1:6" x14ac:dyDescent="0.25">
      <c r="B82" s="3" t="s">
        <v>18</v>
      </c>
      <c r="C82" s="38"/>
      <c r="D82" s="42" t="s">
        <v>74</v>
      </c>
      <c r="E82" s="82">
        <v>0</v>
      </c>
      <c r="F82" s="82">
        <v>0</v>
      </c>
    </row>
    <row r="83" spans="1:6" ht="15.75" thickBot="1" x14ac:dyDescent="0.3">
      <c r="B83" s="4" t="s">
        <v>76</v>
      </c>
      <c r="C83" s="45"/>
      <c r="D83" s="8" t="s">
        <v>74</v>
      </c>
      <c r="E83" s="108">
        <v>0</v>
      </c>
      <c r="F83" s="108">
        <v>0</v>
      </c>
    </row>
    <row r="84" spans="1:6" ht="15.75" thickBot="1" x14ac:dyDescent="0.3">
      <c r="B84" s="19" t="s">
        <v>67</v>
      </c>
      <c r="C84" s="21"/>
      <c r="D84" s="20" t="s">
        <v>27</v>
      </c>
      <c r="E84" s="83">
        <f>+E75+E78+E79+E80+E81+E82+E83</f>
        <v>20270.7</v>
      </c>
      <c r="F84" s="83">
        <f>+F75+F78+F79+F80+F81+F82+F83</f>
        <v>-25013.039999999997</v>
      </c>
    </row>
    <row r="85" spans="1:6" x14ac:dyDescent="0.25">
      <c r="D85"/>
    </row>
    <row r="86" spans="1:6" x14ac:dyDescent="0.25">
      <c r="A86" s="70" t="s">
        <v>58</v>
      </c>
      <c r="D86"/>
    </row>
    <row r="87" spans="1:6" x14ac:dyDescent="0.25">
      <c r="A87" s="70" t="s">
        <v>59</v>
      </c>
      <c r="D87"/>
    </row>
    <row r="88" spans="1:6" x14ac:dyDescent="0.25">
      <c r="D88"/>
    </row>
    <row r="89" spans="1:6" x14ac:dyDescent="0.25">
      <c r="A89" t="s">
        <v>95</v>
      </c>
      <c r="D89"/>
    </row>
    <row r="90" spans="1:6" x14ac:dyDescent="0.25">
      <c r="A90" t="s">
        <v>96</v>
      </c>
      <c r="D90"/>
    </row>
    <row r="91" spans="1:6" x14ac:dyDescent="0.25">
      <c r="D91"/>
    </row>
    <row r="92" spans="1:6" x14ac:dyDescent="0.25">
      <c r="D92"/>
    </row>
    <row r="93" spans="1:6" x14ac:dyDescent="0.25">
      <c r="D93"/>
    </row>
    <row r="94" spans="1:6" x14ac:dyDescent="0.25">
      <c r="D94"/>
    </row>
    <row r="95" spans="1:6" x14ac:dyDescent="0.25">
      <c r="D95"/>
    </row>
    <row r="96" spans="1:6" x14ac:dyDescent="0.25">
      <c r="D96"/>
    </row>
    <row r="97" spans="4:4" x14ac:dyDescent="0.25">
      <c r="D97"/>
    </row>
    <row r="98" spans="4:4" x14ac:dyDescent="0.25">
      <c r="D98"/>
    </row>
    <row r="99" spans="4:4" x14ac:dyDescent="0.25">
      <c r="D99"/>
    </row>
    <row r="100" spans="4:4" x14ac:dyDescent="0.25">
      <c r="D100"/>
    </row>
    <row r="101" spans="4:4" x14ac:dyDescent="0.25">
      <c r="D101"/>
    </row>
    <row r="102" spans="4:4" x14ac:dyDescent="0.25">
      <c r="D102"/>
    </row>
    <row r="103" spans="4:4" x14ac:dyDescent="0.25">
      <c r="D103"/>
    </row>
    <row r="104" spans="4:4" x14ac:dyDescent="0.25">
      <c r="D104"/>
    </row>
    <row r="105" spans="4:4" x14ac:dyDescent="0.25">
      <c r="D105"/>
    </row>
    <row r="106" spans="4:4" x14ac:dyDescent="0.25">
      <c r="D106"/>
    </row>
    <row r="107" spans="4:4" ht="15" customHeight="1" x14ac:dyDescent="0.25">
      <c r="D107"/>
    </row>
    <row r="108" spans="4:4" ht="15" customHeight="1" x14ac:dyDescent="0.25">
      <c r="D108"/>
    </row>
    <row r="109" spans="4:4" x14ac:dyDescent="0.25">
      <c r="D109"/>
    </row>
    <row r="110" spans="4:4" x14ac:dyDescent="0.25">
      <c r="D110"/>
    </row>
    <row r="111" spans="4:4" ht="15" customHeight="1" x14ac:dyDescent="0.25">
      <c r="D111"/>
    </row>
    <row r="112" spans="4:4" ht="15" customHeight="1" x14ac:dyDescent="0.25">
      <c r="D112"/>
    </row>
    <row r="113" spans="4:4" x14ac:dyDescent="0.25">
      <c r="D113"/>
    </row>
    <row r="114" spans="4:4" x14ac:dyDescent="0.25">
      <c r="D114"/>
    </row>
    <row r="115" spans="4:4" x14ac:dyDescent="0.25">
      <c r="D115"/>
    </row>
    <row r="116" spans="4:4" x14ac:dyDescent="0.25">
      <c r="D116"/>
    </row>
    <row r="117" spans="4:4" x14ac:dyDescent="0.25">
      <c r="D117"/>
    </row>
    <row r="118" spans="4:4" x14ac:dyDescent="0.25">
      <c r="D118"/>
    </row>
    <row r="119" spans="4:4" x14ac:dyDescent="0.25">
      <c r="D119"/>
    </row>
    <row r="120" spans="4:4" x14ac:dyDescent="0.25">
      <c r="D120"/>
    </row>
    <row r="121" spans="4:4" x14ac:dyDescent="0.25">
      <c r="D121"/>
    </row>
    <row r="122" spans="4:4" x14ac:dyDescent="0.25">
      <c r="D122"/>
    </row>
    <row r="123" spans="4:4" x14ac:dyDescent="0.25">
      <c r="D123"/>
    </row>
    <row r="124" spans="4:4" x14ac:dyDescent="0.25">
      <c r="D124"/>
    </row>
    <row r="125" spans="4:4" x14ac:dyDescent="0.25">
      <c r="D125"/>
    </row>
    <row r="126" spans="4:4" x14ac:dyDescent="0.25">
      <c r="D126"/>
    </row>
    <row r="127" spans="4:4" x14ac:dyDescent="0.25">
      <c r="D127"/>
    </row>
    <row r="128" spans="4:4" x14ac:dyDescent="0.25">
      <c r="D128"/>
    </row>
    <row r="129" spans="4:4" x14ac:dyDescent="0.25">
      <c r="D129"/>
    </row>
    <row r="130" spans="4:4" x14ac:dyDescent="0.25">
      <c r="D130"/>
    </row>
    <row r="131" spans="4:4" x14ac:dyDescent="0.25">
      <c r="D131"/>
    </row>
    <row r="132" spans="4:4" x14ac:dyDescent="0.25">
      <c r="D132"/>
    </row>
    <row r="133" spans="4:4" x14ac:dyDescent="0.25">
      <c r="D133"/>
    </row>
    <row r="134" spans="4:4" x14ac:dyDescent="0.25">
      <c r="D134"/>
    </row>
    <row r="135" spans="4:4" x14ac:dyDescent="0.25">
      <c r="D135"/>
    </row>
    <row r="136" spans="4:4" x14ac:dyDescent="0.25">
      <c r="D136"/>
    </row>
    <row r="137" spans="4:4" x14ac:dyDescent="0.25">
      <c r="D137"/>
    </row>
    <row r="138" spans="4:4" x14ac:dyDescent="0.25">
      <c r="D138"/>
    </row>
    <row r="139" spans="4:4" x14ac:dyDescent="0.25">
      <c r="D139"/>
    </row>
    <row r="140" spans="4:4" x14ac:dyDescent="0.25">
      <c r="D140"/>
    </row>
    <row r="141" spans="4:4" x14ac:dyDescent="0.25">
      <c r="D141"/>
    </row>
    <row r="142" spans="4:4" x14ac:dyDescent="0.25">
      <c r="D142"/>
    </row>
    <row r="143" spans="4:4" x14ac:dyDescent="0.25">
      <c r="D143"/>
    </row>
    <row r="144" spans="4:4" x14ac:dyDescent="0.25">
      <c r="D144"/>
    </row>
    <row r="145" spans="4:4" x14ac:dyDescent="0.25">
      <c r="D145"/>
    </row>
    <row r="146" spans="4:4" x14ac:dyDescent="0.25">
      <c r="D146"/>
    </row>
    <row r="147" spans="4:4" x14ac:dyDescent="0.25">
      <c r="D147"/>
    </row>
    <row r="148" spans="4:4" x14ac:dyDescent="0.25">
      <c r="D148"/>
    </row>
    <row r="149" spans="4:4" x14ac:dyDescent="0.25">
      <c r="D149"/>
    </row>
    <row r="150" spans="4:4" x14ac:dyDescent="0.25">
      <c r="D150"/>
    </row>
    <row r="151" spans="4:4" x14ac:dyDescent="0.25">
      <c r="D151"/>
    </row>
    <row r="152" spans="4:4" x14ac:dyDescent="0.25">
      <c r="D152"/>
    </row>
    <row r="153" spans="4:4" x14ac:dyDescent="0.25">
      <c r="D153"/>
    </row>
    <row r="154" spans="4:4" x14ac:dyDescent="0.25">
      <c r="D154"/>
    </row>
    <row r="155" spans="4:4" x14ac:dyDescent="0.25">
      <c r="D155"/>
    </row>
    <row r="156" spans="4:4" x14ac:dyDescent="0.25">
      <c r="D156"/>
    </row>
    <row r="157" spans="4:4" x14ac:dyDescent="0.25">
      <c r="D157"/>
    </row>
    <row r="158" spans="4:4" x14ac:dyDescent="0.25">
      <c r="D158"/>
    </row>
    <row r="159" spans="4:4" x14ac:dyDescent="0.25">
      <c r="D159"/>
    </row>
    <row r="160" spans="4:4" x14ac:dyDescent="0.25">
      <c r="D160"/>
    </row>
    <row r="161" spans="4:4" x14ac:dyDescent="0.25">
      <c r="D161"/>
    </row>
    <row r="162" spans="4:4" x14ac:dyDescent="0.25">
      <c r="D162"/>
    </row>
    <row r="163" spans="4:4" x14ac:dyDescent="0.25">
      <c r="D163"/>
    </row>
    <row r="164" spans="4:4" x14ac:dyDescent="0.25">
      <c r="D164"/>
    </row>
    <row r="165" spans="4:4" x14ac:dyDescent="0.25">
      <c r="D165"/>
    </row>
    <row r="166" spans="4:4" x14ac:dyDescent="0.25">
      <c r="D166"/>
    </row>
    <row r="167" spans="4:4" x14ac:dyDescent="0.25">
      <c r="D167"/>
    </row>
    <row r="168" spans="4:4" x14ac:dyDescent="0.25">
      <c r="D168"/>
    </row>
    <row r="169" spans="4:4" x14ac:dyDescent="0.25">
      <c r="D169"/>
    </row>
    <row r="170" spans="4:4" x14ac:dyDescent="0.25">
      <c r="D170"/>
    </row>
    <row r="171" spans="4:4" x14ac:dyDescent="0.25">
      <c r="D171"/>
    </row>
    <row r="172" spans="4:4" x14ac:dyDescent="0.25">
      <c r="D172"/>
    </row>
    <row r="173" spans="4:4" x14ac:dyDescent="0.25">
      <c r="D173"/>
    </row>
    <row r="174" spans="4:4" x14ac:dyDescent="0.25">
      <c r="D174"/>
    </row>
    <row r="175" spans="4:4" x14ac:dyDescent="0.25">
      <c r="D175"/>
    </row>
    <row r="176" spans="4:4" x14ac:dyDescent="0.25">
      <c r="D176"/>
    </row>
    <row r="177" spans="4:4" x14ac:dyDescent="0.25">
      <c r="D177"/>
    </row>
  </sheetData>
  <sheetProtection password="CB33" sheet="1" objects="1" scenarios="1" selectLockedCells="1"/>
  <conditionalFormatting sqref="E63">
    <cfRule type="cellIs" dxfId="7" priority="8" operator="lessThan">
      <formula>0</formula>
    </cfRule>
  </conditionalFormatting>
  <conditionalFormatting sqref="E69">
    <cfRule type="cellIs" dxfId="6" priority="7" operator="lessThan">
      <formula>0</formula>
    </cfRule>
  </conditionalFormatting>
  <conditionalFormatting sqref="E75">
    <cfRule type="cellIs" dxfId="5" priority="6" operator="lessThan">
      <formula>0</formula>
    </cfRule>
  </conditionalFormatting>
  <conditionalFormatting sqref="E84">
    <cfRule type="cellIs" dxfId="4" priority="5" operator="lessThan">
      <formula>0</formula>
    </cfRule>
  </conditionalFormatting>
  <conditionalFormatting sqref="F63">
    <cfRule type="cellIs" dxfId="3" priority="4" operator="lessThan">
      <formula>0</formula>
    </cfRule>
  </conditionalFormatting>
  <conditionalFormatting sqref="F69">
    <cfRule type="cellIs" dxfId="2" priority="3" operator="lessThan">
      <formula>0</formula>
    </cfRule>
  </conditionalFormatting>
  <conditionalFormatting sqref="F75">
    <cfRule type="cellIs" dxfId="1" priority="2" operator="lessThan">
      <formula>0</formula>
    </cfRule>
  </conditionalFormatting>
  <conditionalFormatting sqref="F84">
    <cfRule type="cellIs" dxfId="0" priority="1" operator="lessThan">
      <formula>0</formula>
    </cfRule>
  </conditionalFormatting>
  <dataValidations disablePrompts="1" count="1">
    <dataValidation type="list" allowBlank="1" showInputMessage="1" showErrorMessage="1" sqref="E10:F10 E32:F32">
      <formula1>$G$10:$G$11</formula1>
    </dataValidation>
  </dataValidations>
  <pageMargins left="0.7" right="0.7" top="0.78740157499999996" bottom="0.78740157499999996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EFH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Greml</dc:creator>
  <cp:lastModifiedBy>Andreas Greml</cp:lastModifiedBy>
  <cp:lastPrinted>2016-04-10T09:42:48Z</cp:lastPrinted>
  <dcterms:created xsi:type="dcterms:W3CDTF">2013-11-20T11:36:59Z</dcterms:created>
  <dcterms:modified xsi:type="dcterms:W3CDTF">2016-04-10T10:00:45Z</dcterms:modified>
</cp:coreProperties>
</file>